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35" windowWidth="15195" windowHeight="8700" activeTab="0"/>
  </bookViews>
  <sheets>
    <sheet name="Load Calc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David</author>
  </authors>
  <commentList>
    <comment ref="I29" authorId="0">
      <text>
        <r>
          <rPr>
            <b/>
            <sz val="8"/>
            <rFont val="Tahoma"/>
            <family val="0"/>
          </rPr>
          <t>Click in this cell for a drop-down list</t>
        </r>
      </text>
    </comment>
    <comment ref="J6" authorId="0">
      <text>
        <r>
          <rPr>
            <b/>
            <sz val="8"/>
            <rFont val="Tahoma"/>
            <family val="0"/>
          </rPr>
          <t>Click in this cell for a drop-down list of available units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Cells shaded this color allow data entry</t>
        </r>
        <r>
          <rPr>
            <sz val="8"/>
            <rFont val="Tahoma"/>
            <family val="0"/>
          </rPr>
          <t xml:space="preserve">
</t>
        </r>
      </text>
    </comment>
    <comment ref="G52" authorId="0">
      <text>
        <r>
          <rPr>
            <b/>
            <sz val="8"/>
            <rFont val="Tahoma"/>
            <family val="0"/>
          </rPr>
          <t>Select Watts or Sq Ft</t>
        </r>
      </text>
    </comment>
  </commentList>
</comments>
</file>

<file path=xl/sharedStrings.xml><?xml version="1.0" encoding="utf-8"?>
<sst xmlns="http://schemas.openxmlformats.org/spreadsheetml/2006/main" count="123" uniqueCount="85">
  <si>
    <t>Quickie Load Estimate Form</t>
  </si>
  <si>
    <t>Rules of Thumb for Cooling Load Estimates</t>
  </si>
  <si>
    <t>Room Design Conditions</t>
  </si>
  <si>
    <t>Temperature</t>
  </si>
  <si>
    <t>Humidity</t>
  </si>
  <si>
    <t>72F +/- 1F</t>
  </si>
  <si>
    <t>50% +/- 1% RH</t>
  </si>
  <si>
    <t>Sensible Heat Ratio</t>
  </si>
  <si>
    <t>Sensible Heat Gain</t>
  </si>
  <si>
    <t>0.90 to 0.95</t>
  </si>
  <si>
    <t>Total Heat Gain</t>
  </si>
  <si>
    <t>Load Density</t>
  </si>
  <si>
    <t>sq ft/Ton</t>
  </si>
  <si>
    <t>50 to 100</t>
  </si>
  <si>
    <t>(Total heat gain / 12000)</t>
  </si>
  <si>
    <t>Preferred Air Distribution</t>
  </si>
  <si>
    <t>Underfloor/overhead</t>
  </si>
  <si>
    <t>Underfloor</t>
  </si>
  <si>
    <t>Ventilation Rate</t>
  </si>
  <si>
    <t>CFM/person</t>
  </si>
  <si>
    <t>10-15 Maximum</t>
  </si>
  <si>
    <t>Humidificaiton</t>
  </si>
  <si>
    <t>Lbs Moisture/100 CFM</t>
  </si>
  <si>
    <t>of outside air</t>
  </si>
  <si>
    <t>3</t>
  </si>
  <si>
    <t>Table 1</t>
  </si>
  <si>
    <t>Computer &amp; Equipment Load</t>
  </si>
  <si>
    <t>Quantity</t>
  </si>
  <si>
    <t>Model</t>
  </si>
  <si>
    <t>BTU/Hr</t>
  </si>
  <si>
    <t>Total BTU</t>
  </si>
  <si>
    <t>Total BTU/HR</t>
  </si>
  <si>
    <t>NOTE: If BTU is not available, get total wattage input mult. X 3.4 = BTU/Hr</t>
  </si>
  <si>
    <t>Windows Exposed to sun</t>
  </si>
  <si>
    <t>South</t>
  </si>
  <si>
    <t>East, West, Southeast</t>
  </si>
  <si>
    <t>Northwest</t>
  </si>
  <si>
    <t>Northeast</t>
  </si>
  <si>
    <t>North</t>
  </si>
  <si>
    <t>All windows not included in item 1</t>
  </si>
  <si>
    <t>Wall Exposed to sun</t>
  </si>
  <si>
    <t>Light construction</t>
  </si>
  <si>
    <t>Heavy construction</t>
  </si>
  <si>
    <t>Shade walls not included in item 3</t>
  </si>
  <si>
    <t>Partitions</t>
  </si>
  <si>
    <t>Ceiling or roof</t>
  </si>
  <si>
    <t>Ceiling with unconditioned,</t>
  </si>
  <si>
    <t>occupied space above</t>
  </si>
  <si>
    <t>Ceiling w/attic above</t>
  </si>
  <si>
    <t>Flat roof w/ceiling below</t>
  </si>
  <si>
    <t>No Insulation</t>
  </si>
  <si>
    <t>2" or more insulation</t>
  </si>
  <si>
    <t>(12" masonry or insulation)</t>
  </si>
  <si>
    <t>(Use only the wall with the</t>
  </si>
  <si>
    <t>exposure used in item 1)</t>
  </si>
  <si>
    <t>(Use only one exposure: Select the one that gives the largest result)
(If no venetian or shading device is available, mult. X 1.4)</t>
  </si>
  <si>
    <t>Item</t>
  </si>
  <si>
    <t>sq ft</t>
  </si>
  <si>
    <t>linear ft</t>
  </si>
  <si>
    <t>Floor</t>
  </si>
  <si>
    <t>Over unconditioned space
or vented crawlspace</t>
  </si>
  <si>
    <t>(Do not figure heat gain for floor directly
 on ground or over unheated basement)</t>
  </si>
  <si>
    <t>People</t>
  </si>
  <si>
    <t>(includes allowance for ventilation)</t>
  </si>
  <si>
    <t>Number of people</t>
  </si>
  <si>
    <t>Lights</t>
  </si>
  <si>
    <t>(if not available, use 3 watts/sq ft of floor area)</t>
  </si>
  <si>
    <t>Watts</t>
  </si>
  <si>
    <t>Computer Load Total BTU/Hr</t>
  </si>
  <si>
    <t>(if not available in BTU, mult total watts x 3.4)</t>
  </si>
  <si>
    <t>From Table 1</t>
  </si>
  <si>
    <t>Total BTU Cooling Load:</t>
  </si>
  <si>
    <t>All interior walls adjacent to
an unconditioned space</t>
  </si>
  <si>
    <t>X</t>
  </si>
  <si>
    <t>Factor</t>
  </si>
  <si>
    <t>Outside Design Temp</t>
  </si>
  <si>
    <t>95º F</t>
  </si>
  <si>
    <t>100º F</t>
  </si>
  <si>
    <t>105º F</t>
  </si>
  <si>
    <t>=</t>
  </si>
  <si>
    <t>BTU/HR</t>
  </si>
  <si>
    <t>KW</t>
  </si>
  <si>
    <t>Project Name:</t>
  </si>
  <si>
    <t>Sq ft</t>
  </si>
  <si>
    <t>Ricoh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</si>
</sst>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7" xfId="0" applyBorder="1" applyAlignment="1" applyProtection="1" quotePrefix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right"/>
      <protection/>
    </xf>
    <xf numFmtId="0" fontId="0" fillId="0" borderId="22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2" fillId="0" borderId="12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23" xfId="0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13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right" wrapText="1"/>
      <protection/>
    </xf>
    <xf numFmtId="0" fontId="1" fillId="0" borderId="2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2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7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PageLayoutView="0" workbookViewId="0" topLeftCell="A1">
      <selection activeCell="F52" sqref="F52:F53"/>
    </sheetView>
  </sheetViews>
  <sheetFormatPr defaultColWidth="9.140625" defaultRowHeight="12.75"/>
  <cols>
    <col min="1" max="1" width="4.140625" style="5" customWidth="1"/>
    <col min="2" max="2" width="23.421875" style="5" customWidth="1"/>
    <col min="3" max="3" width="3.421875" style="5" customWidth="1"/>
    <col min="4" max="4" width="14.7109375" style="5" customWidth="1"/>
    <col min="5" max="5" width="5.00390625" style="5" customWidth="1"/>
    <col min="6" max="6" width="9.140625" style="5" customWidth="1"/>
    <col min="7" max="7" width="7.00390625" style="5" bestFit="1" customWidth="1"/>
    <col min="8" max="8" width="3.8515625" style="5" customWidth="1"/>
    <col min="9" max="9" width="9.7109375" style="5" customWidth="1"/>
    <col min="10" max="10" width="9.57421875" style="5" customWidth="1"/>
    <col min="11" max="11" width="10.7109375" style="5" customWidth="1"/>
    <col min="12" max="12" width="9.140625" style="5" customWidth="1"/>
    <col min="13" max="13" width="9.140625" style="5" hidden="1" customWidth="1"/>
    <col min="14" max="15" width="0" style="5" hidden="1" customWidth="1"/>
    <col min="16" max="16384" width="9.140625" style="5" customWidth="1"/>
  </cols>
  <sheetData>
    <row r="1" spans="1:11" ht="23.25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3.25">
      <c r="A2" s="105" t="s">
        <v>82</v>
      </c>
      <c r="B2" s="106"/>
      <c r="C2" s="103"/>
      <c r="D2" s="103"/>
      <c r="E2" s="103"/>
      <c r="F2" s="103"/>
      <c r="G2" s="103"/>
      <c r="H2" s="103"/>
      <c r="I2" s="103"/>
      <c r="J2" s="103"/>
      <c r="K2" s="103"/>
    </row>
    <row r="3" spans="6:11" ht="6" customHeight="1" thickBot="1">
      <c r="F3" s="6"/>
      <c r="G3" s="6"/>
      <c r="H3" s="6"/>
      <c r="I3" s="6"/>
      <c r="J3" s="6"/>
      <c r="K3" s="6"/>
    </row>
    <row r="4" spans="1:11" ht="12.75">
      <c r="A4" s="7" t="s">
        <v>1</v>
      </c>
      <c r="B4" s="8"/>
      <c r="C4" s="8"/>
      <c r="D4" s="9"/>
      <c r="F4" s="104" t="s">
        <v>25</v>
      </c>
      <c r="G4" s="104"/>
      <c r="H4" s="104"/>
      <c r="I4" s="104"/>
      <c r="J4" s="104"/>
      <c r="K4" s="104"/>
    </row>
    <row r="5" spans="1:11" ht="13.5" thickBot="1">
      <c r="A5" s="10"/>
      <c r="B5" s="11"/>
      <c r="C5" s="11"/>
      <c r="D5" s="12"/>
      <c r="F5" s="65" t="s">
        <v>26</v>
      </c>
      <c r="G5" s="65"/>
      <c r="H5" s="65"/>
      <c r="I5" s="65"/>
      <c r="J5" s="66"/>
      <c r="K5" s="65"/>
    </row>
    <row r="6" spans="1:13" ht="13.5" thickBot="1">
      <c r="A6" s="10" t="s">
        <v>2</v>
      </c>
      <c r="B6" s="11"/>
      <c r="C6" s="11"/>
      <c r="D6" s="12"/>
      <c r="F6" s="14" t="s">
        <v>27</v>
      </c>
      <c r="G6" s="101" t="s">
        <v>28</v>
      </c>
      <c r="H6" s="102"/>
      <c r="I6" s="102"/>
      <c r="J6" s="49" t="s">
        <v>29</v>
      </c>
      <c r="K6" s="47" t="s">
        <v>30</v>
      </c>
      <c r="M6" s="15" t="s">
        <v>29</v>
      </c>
    </row>
    <row r="7" spans="1:13" ht="12.75">
      <c r="A7" s="10"/>
      <c r="B7" s="11" t="s">
        <v>3</v>
      </c>
      <c r="C7" s="11"/>
      <c r="D7" s="12" t="s">
        <v>5</v>
      </c>
      <c r="F7" s="1">
        <v>1</v>
      </c>
      <c r="G7" s="54" t="s">
        <v>84</v>
      </c>
      <c r="H7" s="55"/>
      <c r="I7" s="56"/>
      <c r="J7" s="48"/>
      <c r="K7" s="16">
        <f>IF(F7&lt;&gt;0,IF($J$6=$M$6,F7*J7,IF($J$6=$M$7,F7*J7*3.412,IF($J$6=$M$8,F7*J7*3412,"Select Units from Dropdown"))),"")</f>
        <v>0</v>
      </c>
      <c r="M7" s="5" t="s">
        <v>67</v>
      </c>
    </row>
    <row r="8" spans="1:13" ht="12.75">
      <c r="A8" s="10"/>
      <c r="B8" s="11" t="s">
        <v>4</v>
      </c>
      <c r="C8" s="11"/>
      <c r="D8" s="12" t="s">
        <v>6</v>
      </c>
      <c r="F8" s="1">
        <v>1</v>
      </c>
      <c r="G8" s="54"/>
      <c r="H8" s="55"/>
      <c r="I8" s="56"/>
      <c r="J8" s="1"/>
      <c r="K8" s="16">
        <f aca="true" t="shared" si="0" ref="K8:K23">IF(F8&lt;&gt;0,IF($J$6=$M$6,F8*J8,IF($J$6=$M$7,F8*J8*3.412,IF($J$6=$M$8,F8*J8*3412,"Select Units from Dropdown"))),"")</f>
        <v>0</v>
      </c>
      <c r="M8" s="5" t="s">
        <v>81</v>
      </c>
    </row>
    <row r="9" spans="1:11" ht="12.75">
      <c r="A9" s="10"/>
      <c r="B9" s="11"/>
      <c r="C9" s="11"/>
      <c r="D9" s="12"/>
      <c r="F9" s="1"/>
      <c r="G9" s="54"/>
      <c r="H9" s="55"/>
      <c r="I9" s="56"/>
      <c r="J9" s="1"/>
      <c r="K9" s="16">
        <f t="shared" si="0"/>
      </c>
    </row>
    <row r="10" spans="1:11" ht="12.75">
      <c r="A10" s="10" t="s">
        <v>7</v>
      </c>
      <c r="B10" s="11"/>
      <c r="C10" s="11"/>
      <c r="D10" s="12"/>
      <c r="F10" s="1"/>
      <c r="G10" s="54"/>
      <c r="H10" s="55"/>
      <c r="I10" s="56"/>
      <c r="J10" s="1"/>
      <c r="K10" s="16">
        <f t="shared" si="0"/>
      </c>
    </row>
    <row r="11" spans="1:11" ht="12.75">
      <c r="A11" s="10"/>
      <c r="B11" s="11" t="s">
        <v>8</v>
      </c>
      <c r="C11" s="11"/>
      <c r="D11" s="12" t="s">
        <v>9</v>
      </c>
      <c r="F11" s="1"/>
      <c r="G11" s="54"/>
      <c r="H11" s="55"/>
      <c r="I11" s="56"/>
      <c r="J11" s="1"/>
      <c r="K11" s="16">
        <f t="shared" si="0"/>
      </c>
    </row>
    <row r="12" spans="1:11" ht="12.75">
      <c r="A12" s="10"/>
      <c r="B12" s="11" t="s">
        <v>10</v>
      </c>
      <c r="C12" s="11"/>
      <c r="D12" s="12"/>
      <c r="F12" s="1"/>
      <c r="G12" s="54"/>
      <c r="H12" s="55"/>
      <c r="I12" s="56"/>
      <c r="J12" s="1"/>
      <c r="K12" s="16">
        <f t="shared" si="0"/>
      </c>
    </row>
    <row r="13" spans="1:11" ht="12.75">
      <c r="A13" s="10"/>
      <c r="B13" s="11"/>
      <c r="C13" s="11"/>
      <c r="D13" s="12"/>
      <c r="F13" s="1"/>
      <c r="G13" s="54"/>
      <c r="H13" s="55"/>
      <c r="I13" s="56"/>
      <c r="J13" s="1"/>
      <c r="K13" s="16">
        <f t="shared" si="0"/>
      </c>
    </row>
    <row r="14" spans="1:11" ht="12.75">
      <c r="A14" s="10" t="s">
        <v>11</v>
      </c>
      <c r="B14" s="11"/>
      <c r="C14" s="11"/>
      <c r="D14" s="12"/>
      <c r="F14" s="1"/>
      <c r="G14" s="54"/>
      <c r="H14" s="55"/>
      <c r="I14" s="56"/>
      <c r="J14" s="1"/>
      <c r="K14" s="16">
        <f t="shared" si="0"/>
      </c>
    </row>
    <row r="15" spans="1:11" ht="12.75">
      <c r="A15" s="10"/>
      <c r="B15" s="11" t="s">
        <v>12</v>
      </c>
      <c r="C15" s="11"/>
      <c r="D15" s="12" t="s">
        <v>13</v>
      </c>
      <c r="F15" s="1"/>
      <c r="G15" s="54"/>
      <c r="H15" s="55"/>
      <c r="I15" s="56"/>
      <c r="J15" s="1"/>
      <c r="K15" s="16">
        <f t="shared" si="0"/>
      </c>
    </row>
    <row r="16" spans="1:11" ht="12.75">
      <c r="A16" s="10"/>
      <c r="B16" s="11" t="s">
        <v>14</v>
      </c>
      <c r="C16" s="11"/>
      <c r="D16" s="12"/>
      <c r="F16" s="1"/>
      <c r="G16" s="54"/>
      <c r="H16" s="55"/>
      <c r="I16" s="56"/>
      <c r="J16" s="1"/>
      <c r="K16" s="16">
        <f t="shared" si="0"/>
      </c>
    </row>
    <row r="17" spans="1:11" ht="12.75">
      <c r="A17" s="10"/>
      <c r="B17" s="11"/>
      <c r="C17" s="11"/>
      <c r="D17" s="12"/>
      <c r="F17" s="1"/>
      <c r="G17" s="54"/>
      <c r="H17" s="55"/>
      <c r="I17" s="56"/>
      <c r="J17" s="1"/>
      <c r="K17" s="16">
        <f t="shared" si="0"/>
      </c>
    </row>
    <row r="18" spans="1:11" ht="12.75">
      <c r="A18" s="10" t="s">
        <v>15</v>
      </c>
      <c r="B18" s="11"/>
      <c r="C18" s="11"/>
      <c r="D18" s="12"/>
      <c r="F18" s="1"/>
      <c r="G18" s="54"/>
      <c r="H18" s="55"/>
      <c r="I18" s="56"/>
      <c r="J18" s="1"/>
      <c r="K18" s="16">
        <f t="shared" si="0"/>
      </c>
    </row>
    <row r="19" spans="1:11" ht="12.75">
      <c r="A19" s="10"/>
      <c r="B19" s="11" t="s">
        <v>16</v>
      </c>
      <c r="C19" s="11"/>
      <c r="D19" s="12" t="s">
        <v>17</v>
      </c>
      <c r="F19" s="1"/>
      <c r="G19" s="54"/>
      <c r="H19" s="55"/>
      <c r="I19" s="56"/>
      <c r="J19" s="1"/>
      <c r="K19" s="16">
        <f t="shared" si="0"/>
      </c>
    </row>
    <row r="20" spans="1:11" ht="12.75">
      <c r="A20" s="10"/>
      <c r="B20" s="11"/>
      <c r="C20" s="11"/>
      <c r="D20" s="12"/>
      <c r="F20" s="1"/>
      <c r="G20" s="54"/>
      <c r="H20" s="55"/>
      <c r="I20" s="56"/>
      <c r="J20" s="1"/>
      <c r="K20" s="16">
        <f t="shared" si="0"/>
      </c>
    </row>
    <row r="21" spans="1:11" ht="12.75">
      <c r="A21" s="10" t="s">
        <v>18</v>
      </c>
      <c r="B21" s="11"/>
      <c r="C21" s="11"/>
      <c r="D21" s="12"/>
      <c r="F21" s="1"/>
      <c r="G21" s="54"/>
      <c r="H21" s="55"/>
      <c r="I21" s="56"/>
      <c r="J21" s="1"/>
      <c r="K21" s="16">
        <f t="shared" si="0"/>
      </c>
    </row>
    <row r="22" spans="1:11" ht="12.75">
      <c r="A22" s="10"/>
      <c r="B22" s="11" t="s">
        <v>19</v>
      </c>
      <c r="C22" s="11"/>
      <c r="D22" s="12" t="s">
        <v>20</v>
      </c>
      <c r="F22" s="1"/>
      <c r="G22" s="54"/>
      <c r="H22" s="55"/>
      <c r="I22" s="56"/>
      <c r="J22" s="1"/>
      <c r="K22" s="16">
        <f t="shared" si="0"/>
      </c>
    </row>
    <row r="23" spans="1:11" ht="12.75">
      <c r="A23" s="10"/>
      <c r="B23" s="11"/>
      <c r="C23" s="11"/>
      <c r="D23" s="12"/>
      <c r="F23" s="1"/>
      <c r="G23" s="54"/>
      <c r="H23" s="55"/>
      <c r="I23" s="56"/>
      <c r="J23" s="1"/>
      <c r="K23" s="16">
        <f t="shared" si="0"/>
      </c>
    </row>
    <row r="24" spans="1:11" ht="13.5" thickBot="1">
      <c r="A24" s="10" t="s">
        <v>21</v>
      </c>
      <c r="B24" s="11"/>
      <c r="C24" s="11"/>
      <c r="D24" s="12"/>
      <c r="F24" s="17" t="s">
        <v>31</v>
      </c>
      <c r="G24" s="17"/>
      <c r="H24" s="17"/>
      <c r="I24" s="17"/>
      <c r="J24" s="17"/>
      <c r="K24" s="18">
        <f>SUM(K7:K23)</f>
        <v>0</v>
      </c>
    </row>
    <row r="25" spans="1:11" ht="12.75">
      <c r="A25" s="10"/>
      <c r="B25" s="11" t="s">
        <v>22</v>
      </c>
      <c r="C25" s="11"/>
      <c r="D25" s="19" t="s">
        <v>24</v>
      </c>
      <c r="F25" s="59" t="s">
        <v>32</v>
      </c>
      <c r="G25" s="60"/>
      <c r="H25" s="60"/>
      <c r="I25" s="60"/>
      <c r="J25" s="60"/>
      <c r="K25" s="61"/>
    </row>
    <row r="26" spans="1:11" ht="13.5" thickBot="1">
      <c r="A26" s="20"/>
      <c r="B26" s="6" t="s">
        <v>23</v>
      </c>
      <c r="C26" s="6"/>
      <c r="D26" s="21"/>
      <c r="F26" s="62"/>
      <c r="G26" s="63"/>
      <c r="H26" s="63"/>
      <c r="I26" s="63"/>
      <c r="J26" s="63"/>
      <c r="K26" s="64"/>
    </row>
    <row r="27" spans="1:13" ht="12.75">
      <c r="A27" s="71" t="s">
        <v>56</v>
      </c>
      <c r="B27" s="72"/>
      <c r="C27" s="72"/>
      <c r="D27" s="72"/>
      <c r="E27" s="72"/>
      <c r="F27" s="74" t="s">
        <v>27</v>
      </c>
      <c r="G27" s="22"/>
      <c r="H27" s="22"/>
      <c r="I27" s="23" t="s">
        <v>74</v>
      </c>
      <c r="J27" s="22"/>
      <c r="K27" s="77" t="s">
        <v>80</v>
      </c>
      <c r="M27" s="5" t="s">
        <v>76</v>
      </c>
    </row>
    <row r="28" spans="1:13" ht="11.25" customHeight="1" thickBot="1">
      <c r="A28" s="71"/>
      <c r="B28" s="72"/>
      <c r="C28" s="72"/>
      <c r="D28" s="72"/>
      <c r="E28" s="72"/>
      <c r="F28" s="75"/>
      <c r="G28" s="22"/>
      <c r="H28" s="22"/>
      <c r="I28" s="24" t="s">
        <v>75</v>
      </c>
      <c r="J28" s="22"/>
      <c r="K28" s="80"/>
      <c r="M28" s="5" t="s">
        <v>77</v>
      </c>
    </row>
    <row r="29" spans="1:13" ht="13.5" thickBot="1">
      <c r="A29" s="73"/>
      <c r="B29" s="73"/>
      <c r="C29" s="73"/>
      <c r="D29" s="73"/>
      <c r="E29" s="73"/>
      <c r="F29" s="76"/>
      <c r="G29" s="6"/>
      <c r="H29" s="25"/>
      <c r="I29" s="49" t="s">
        <v>76</v>
      </c>
      <c r="J29" s="6"/>
      <c r="K29" s="81"/>
      <c r="M29" s="5" t="s">
        <v>78</v>
      </c>
    </row>
    <row r="30" spans="1:11" ht="12.75">
      <c r="A30" s="8">
        <v>1</v>
      </c>
      <c r="B30" s="8" t="s">
        <v>33</v>
      </c>
      <c r="C30" s="8"/>
      <c r="D30" s="8"/>
      <c r="E30" s="26" t="s">
        <v>34</v>
      </c>
      <c r="F30" s="2"/>
      <c r="G30" s="8" t="s">
        <v>57</v>
      </c>
      <c r="H30" s="77" t="s">
        <v>73</v>
      </c>
      <c r="I30" s="27">
        <f>IF($I$29=$M$29,80,IF($I$29=$M$28,75,70))</f>
        <v>70</v>
      </c>
      <c r="J30" s="82" t="s">
        <v>79</v>
      </c>
      <c r="K30" s="8">
        <f>IF(F30&lt;&gt;0,F30*I30,"")</f>
      </c>
    </row>
    <row r="31" spans="1:11" ht="12.75">
      <c r="A31" s="11"/>
      <c r="B31" s="67" t="s">
        <v>55</v>
      </c>
      <c r="C31" s="68"/>
      <c r="D31" s="11"/>
      <c r="E31" s="28" t="s">
        <v>35</v>
      </c>
      <c r="F31" s="3"/>
      <c r="G31" s="11" t="s">
        <v>57</v>
      </c>
      <c r="H31" s="78"/>
      <c r="I31" s="29">
        <f>IF($I$29=$M$29,102,IF($I$29=$M$28,97,92))</f>
        <v>92</v>
      </c>
      <c r="J31" s="83"/>
      <c r="K31" s="11">
        <f aca="true" t="shared" si="1" ref="K31:K53">IF(F31&lt;&gt;0,F31*I31,"")</f>
      </c>
    </row>
    <row r="32" spans="1:11" ht="12.75">
      <c r="A32" s="11"/>
      <c r="B32" s="67"/>
      <c r="C32" s="68"/>
      <c r="D32" s="11"/>
      <c r="E32" s="28" t="s">
        <v>36</v>
      </c>
      <c r="F32" s="3"/>
      <c r="G32" s="11" t="s">
        <v>57</v>
      </c>
      <c r="H32" s="78"/>
      <c r="I32" s="29">
        <f>IF($I$29=$M$29,82,IF($I$29=$M$28,77,72))</f>
        <v>72</v>
      </c>
      <c r="J32" s="83"/>
      <c r="K32" s="11">
        <f t="shared" si="1"/>
      </c>
    </row>
    <row r="33" spans="1:11" ht="12.75">
      <c r="A33" s="11"/>
      <c r="B33" s="67"/>
      <c r="C33" s="68"/>
      <c r="D33" s="11"/>
      <c r="E33" s="28" t="s">
        <v>37</v>
      </c>
      <c r="F33" s="3"/>
      <c r="G33" s="11" t="s">
        <v>57</v>
      </c>
      <c r="H33" s="78"/>
      <c r="I33" s="29">
        <f>IF($I$29=$M$29,85,IF($I$29=$M$28,80,75))</f>
        <v>75</v>
      </c>
      <c r="J33" s="83"/>
      <c r="K33" s="11">
        <f t="shared" si="1"/>
      </c>
    </row>
    <row r="34" spans="1:11" ht="12.75">
      <c r="A34" s="30"/>
      <c r="B34" s="69"/>
      <c r="C34" s="70"/>
      <c r="D34" s="30"/>
      <c r="E34" s="31" t="s">
        <v>38</v>
      </c>
      <c r="F34" s="4"/>
      <c r="G34" s="30" t="s">
        <v>57</v>
      </c>
      <c r="H34" s="79"/>
      <c r="I34" s="13">
        <f>IF($I$29=$M$29,20,IF($I$29=$M$28,15,10))</f>
        <v>10</v>
      </c>
      <c r="J34" s="84"/>
      <c r="K34" s="30">
        <f t="shared" si="1"/>
      </c>
    </row>
    <row r="35" spans="1:11" ht="12.75">
      <c r="A35" s="30">
        <v>2</v>
      </c>
      <c r="B35" s="30" t="s">
        <v>39</v>
      </c>
      <c r="C35" s="30"/>
      <c r="D35" s="30"/>
      <c r="E35" s="30"/>
      <c r="F35" s="4"/>
      <c r="G35" s="30" t="s">
        <v>57</v>
      </c>
      <c r="H35" s="32" t="s">
        <v>73</v>
      </c>
      <c r="I35" s="13">
        <f>IF($I$29=$M$29,38,IF($I$29=$M$28,32,26))</f>
        <v>26</v>
      </c>
      <c r="J35" s="33" t="s">
        <v>79</v>
      </c>
      <c r="K35" s="30">
        <f t="shared" si="1"/>
      </c>
    </row>
    <row r="36" spans="1:11" ht="12.75">
      <c r="A36" s="5">
        <v>3</v>
      </c>
      <c r="B36" s="11" t="s">
        <v>40</v>
      </c>
      <c r="C36" s="11"/>
      <c r="D36" s="11"/>
      <c r="E36" s="28" t="s">
        <v>41</v>
      </c>
      <c r="F36" s="3"/>
      <c r="G36" s="11" t="s">
        <v>58</v>
      </c>
      <c r="H36" s="78" t="s">
        <v>73</v>
      </c>
      <c r="I36" s="29">
        <f>IF($I$29=$M$29,95,IF($I$29=$M$28,85,75))</f>
        <v>75</v>
      </c>
      <c r="J36" s="83" t="s">
        <v>79</v>
      </c>
      <c r="K36" s="34">
        <f t="shared" si="1"/>
      </c>
    </row>
    <row r="37" spans="1:11" ht="12.75">
      <c r="A37" s="11"/>
      <c r="B37" s="35" t="s">
        <v>53</v>
      </c>
      <c r="C37" s="11"/>
      <c r="D37" s="11"/>
      <c r="E37" s="28" t="s">
        <v>42</v>
      </c>
      <c r="F37" s="57"/>
      <c r="G37" s="52" t="s">
        <v>58</v>
      </c>
      <c r="H37" s="78"/>
      <c r="I37" s="50">
        <f>IF($I$29=$M$29,75,IF($I$29=$M$28,65,55))</f>
        <v>55</v>
      </c>
      <c r="J37" s="83"/>
      <c r="K37" s="52">
        <f t="shared" si="1"/>
      </c>
    </row>
    <row r="38" spans="1:11" ht="12.75">
      <c r="A38" s="30"/>
      <c r="B38" s="36" t="s">
        <v>54</v>
      </c>
      <c r="C38" s="30"/>
      <c r="D38" s="30"/>
      <c r="E38" s="37" t="s">
        <v>52</v>
      </c>
      <c r="F38" s="58"/>
      <c r="G38" s="53"/>
      <c r="H38" s="79"/>
      <c r="I38" s="51"/>
      <c r="J38" s="84"/>
      <c r="K38" s="53">
        <f t="shared" si="1"/>
      </c>
    </row>
    <row r="39" spans="1:11" ht="12.75">
      <c r="A39" s="38">
        <v>4</v>
      </c>
      <c r="B39" s="30" t="s">
        <v>43</v>
      </c>
      <c r="C39" s="30"/>
      <c r="D39" s="30"/>
      <c r="E39" s="30"/>
      <c r="F39" s="4"/>
      <c r="G39" s="30" t="s">
        <v>58</v>
      </c>
      <c r="H39" s="32" t="s">
        <v>73</v>
      </c>
      <c r="I39" s="13">
        <f>IF($I$29=$M$29,60,IF($I$29=$M$28,50,40))</f>
        <v>40</v>
      </c>
      <c r="J39" s="33" t="s">
        <v>79</v>
      </c>
      <c r="K39" s="30">
        <f t="shared" si="1"/>
      </c>
    </row>
    <row r="40" spans="1:11" ht="12.75">
      <c r="A40" s="11">
        <v>5</v>
      </c>
      <c r="B40" s="11" t="s">
        <v>44</v>
      </c>
      <c r="C40" s="85" t="s">
        <v>72</v>
      </c>
      <c r="D40" s="86"/>
      <c r="E40" s="86"/>
      <c r="F40" s="57"/>
      <c r="G40" s="52" t="s">
        <v>58</v>
      </c>
      <c r="H40" s="78" t="s">
        <v>73</v>
      </c>
      <c r="I40" s="50">
        <f>IF($I$29=$M$29,55,IF($I$29=$M$28,45,35))</f>
        <v>35</v>
      </c>
      <c r="J40" s="83" t="s">
        <v>79</v>
      </c>
      <c r="K40" s="52">
        <f t="shared" si="1"/>
      </c>
    </row>
    <row r="41" spans="1:11" ht="12.75">
      <c r="A41" s="30"/>
      <c r="B41" s="30"/>
      <c r="C41" s="87"/>
      <c r="D41" s="87"/>
      <c r="E41" s="87"/>
      <c r="F41" s="58"/>
      <c r="G41" s="53"/>
      <c r="H41" s="79"/>
      <c r="I41" s="51"/>
      <c r="J41" s="84"/>
      <c r="K41" s="53">
        <f t="shared" si="1"/>
      </c>
    </row>
    <row r="42" spans="1:11" ht="12.75">
      <c r="A42" s="11">
        <v>6</v>
      </c>
      <c r="B42" s="11" t="s">
        <v>45</v>
      </c>
      <c r="C42" s="11"/>
      <c r="D42" s="11"/>
      <c r="E42" s="28" t="s">
        <v>46</v>
      </c>
      <c r="F42" s="57"/>
      <c r="G42" s="52" t="s">
        <v>57</v>
      </c>
      <c r="H42" s="78" t="s">
        <v>73</v>
      </c>
      <c r="I42" s="50">
        <f>IF($I$29=$M$29,8,IF($I$29=$M$28,7,5))</f>
        <v>5</v>
      </c>
      <c r="J42" s="83" t="s">
        <v>79</v>
      </c>
      <c r="K42" s="52">
        <f t="shared" si="1"/>
      </c>
    </row>
    <row r="43" spans="1:11" ht="12.75">
      <c r="A43" s="11"/>
      <c r="B43" s="11"/>
      <c r="C43" s="11"/>
      <c r="D43" s="11"/>
      <c r="E43" s="28" t="s">
        <v>47</v>
      </c>
      <c r="F43" s="57"/>
      <c r="G43" s="52"/>
      <c r="H43" s="78"/>
      <c r="I43" s="52"/>
      <c r="J43" s="83"/>
      <c r="K43" s="52">
        <f t="shared" si="1"/>
      </c>
    </row>
    <row r="44" spans="1:11" ht="12.75">
      <c r="A44" s="11"/>
      <c r="B44" s="11"/>
      <c r="C44" s="28" t="s">
        <v>48</v>
      </c>
      <c r="D44" s="11"/>
      <c r="E44" s="39" t="s">
        <v>50</v>
      </c>
      <c r="F44" s="3"/>
      <c r="G44" s="11" t="s">
        <v>57</v>
      </c>
      <c r="H44" s="78"/>
      <c r="I44" s="29">
        <f>IF($I$29=$M$29,17,IF($I$29=$M$28,15,12))</f>
        <v>12</v>
      </c>
      <c r="J44" s="83"/>
      <c r="K44" s="11">
        <f t="shared" si="1"/>
      </c>
    </row>
    <row r="45" spans="1:11" ht="12.75">
      <c r="A45" s="11"/>
      <c r="B45" s="11"/>
      <c r="C45" s="28"/>
      <c r="D45" s="11"/>
      <c r="E45" s="39" t="s">
        <v>51</v>
      </c>
      <c r="F45" s="3"/>
      <c r="G45" s="11" t="s">
        <v>57</v>
      </c>
      <c r="H45" s="78"/>
      <c r="I45" s="29">
        <f>IF($I$29=$M$29,8,IF($I$29=$M$28,6,5))</f>
        <v>5</v>
      </c>
      <c r="J45" s="83"/>
      <c r="K45" s="11">
        <f t="shared" si="1"/>
      </c>
    </row>
    <row r="46" spans="1:11" ht="12.75">
      <c r="A46" s="11"/>
      <c r="B46" s="11"/>
      <c r="C46" s="28" t="s">
        <v>49</v>
      </c>
      <c r="D46" s="11"/>
      <c r="E46" s="39" t="s">
        <v>50</v>
      </c>
      <c r="F46" s="3"/>
      <c r="G46" s="11" t="s">
        <v>57</v>
      </c>
      <c r="H46" s="78"/>
      <c r="I46" s="29">
        <f>IF($I$29=$M$29,12,IF($I$29=$M$28,11,10))</f>
        <v>10</v>
      </c>
      <c r="J46" s="83"/>
      <c r="K46" s="11">
        <f t="shared" si="1"/>
      </c>
    </row>
    <row r="47" spans="1:11" ht="12.75">
      <c r="A47" s="30"/>
      <c r="B47" s="30"/>
      <c r="C47" s="30"/>
      <c r="D47" s="30"/>
      <c r="E47" s="40" t="s">
        <v>51</v>
      </c>
      <c r="F47" s="4"/>
      <c r="G47" s="30" t="s">
        <v>57</v>
      </c>
      <c r="H47" s="79"/>
      <c r="I47" s="13">
        <f>IF($I$29=$M$29,7,IF($I$29=$M$28,6,5))</f>
        <v>5</v>
      </c>
      <c r="J47" s="84"/>
      <c r="K47" s="30">
        <f t="shared" si="1"/>
      </c>
    </row>
    <row r="48" spans="1:11" ht="26.25" customHeight="1">
      <c r="A48" s="41">
        <v>7</v>
      </c>
      <c r="B48" s="41" t="s">
        <v>59</v>
      </c>
      <c r="C48" s="92" t="s">
        <v>60</v>
      </c>
      <c r="D48" s="92"/>
      <c r="E48" s="92"/>
      <c r="F48" s="57"/>
      <c r="G48" s="52" t="s">
        <v>57</v>
      </c>
      <c r="H48" s="78" t="s">
        <v>73</v>
      </c>
      <c r="I48" s="50">
        <f>IF($I$29=$M$29,9,IF($I$29=$M$28,7,5))</f>
        <v>5</v>
      </c>
      <c r="J48" s="83" t="s">
        <v>79</v>
      </c>
      <c r="K48" s="52">
        <f t="shared" si="1"/>
      </c>
    </row>
    <row r="49" spans="1:11" ht="22.5" customHeight="1">
      <c r="A49" s="30"/>
      <c r="B49" s="89" t="s">
        <v>61</v>
      </c>
      <c r="C49" s="70"/>
      <c r="D49" s="70"/>
      <c r="E49" s="70"/>
      <c r="F49" s="58"/>
      <c r="G49" s="53"/>
      <c r="H49" s="79"/>
      <c r="I49" s="51"/>
      <c r="J49" s="84"/>
      <c r="K49" s="53">
        <f t="shared" si="1"/>
      </c>
    </row>
    <row r="50" spans="1:11" ht="12.75">
      <c r="A50" s="5">
        <v>8</v>
      </c>
      <c r="B50" s="5" t="s">
        <v>62</v>
      </c>
      <c r="E50" s="42" t="s">
        <v>64</v>
      </c>
      <c r="F50" s="57"/>
      <c r="G50" s="52"/>
      <c r="H50" s="78" t="s">
        <v>73</v>
      </c>
      <c r="I50" s="93">
        <v>750</v>
      </c>
      <c r="J50" s="83" t="s">
        <v>79</v>
      </c>
      <c r="K50" s="52">
        <f t="shared" si="1"/>
      </c>
    </row>
    <row r="51" spans="1:11" ht="13.5" thickBot="1">
      <c r="A51" s="30"/>
      <c r="B51" s="36" t="s">
        <v>63</v>
      </c>
      <c r="C51" s="30"/>
      <c r="D51" s="43"/>
      <c r="E51" s="43"/>
      <c r="F51" s="58"/>
      <c r="G51" s="52"/>
      <c r="H51" s="79"/>
      <c r="I51" s="51"/>
      <c r="J51" s="84"/>
      <c r="K51" s="53">
        <f t="shared" si="1"/>
      </c>
    </row>
    <row r="52" spans="1:15" ht="12.75">
      <c r="A52" s="5">
        <v>9</v>
      </c>
      <c r="B52" s="5" t="s">
        <v>65</v>
      </c>
      <c r="F52" s="96"/>
      <c r="G52" s="97" t="s">
        <v>67</v>
      </c>
      <c r="H52" s="91" t="s">
        <v>73</v>
      </c>
      <c r="I52" s="95">
        <f>IF(G52=N52,O52,IF(G52=N53,O53,"Error"))</f>
        <v>3.4</v>
      </c>
      <c r="J52" s="88" t="s">
        <v>79</v>
      </c>
      <c r="K52" s="94">
        <f t="shared" si="1"/>
      </c>
      <c r="N52" s="5" t="s">
        <v>67</v>
      </c>
      <c r="O52" s="5">
        <v>3.4</v>
      </c>
    </row>
    <row r="53" spans="1:15" ht="13.5" thickBot="1">
      <c r="A53" s="30"/>
      <c r="B53" s="30"/>
      <c r="C53" s="30"/>
      <c r="D53" s="30"/>
      <c r="E53" s="44" t="s">
        <v>66</v>
      </c>
      <c r="F53" s="58"/>
      <c r="G53" s="98"/>
      <c r="H53" s="79"/>
      <c r="I53" s="51"/>
      <c r="J53" s="84"/>
      <c r="K53" s="53">
        <f t="shared" si="1"/>
      </c>
      <c r="N53" s="5" t="s">
        <v>83</v>
      </c>
      <c r="O53" s="5">
        <f>3*3.4</f>
        <v>10.2</v>
      </c>
    </row>
    <row r="54" spans="1:11" ht="12.75">
      <c r="A54" s="5">
        <v>10</v>
      </c>
      <c r="B54" s="34" t="s">
        <v>68</v>
      </c>
      <c r="F54" s="94" t="s">
        <v>70</v>
      </c>
      <c r="G54" s="52"/>
      <c r="H54" s="91"/>
      <c r="I54" s="95">
        <f>K24</f>
        <v>0</v>
      </c>
      <c r="J54" s="88" t="s">
        <v>79</v>
      </c>
      <c r="K54" s="94">
        <f>IF(I54&lt;&gt;0,I54,"")</f>
      </c>
    </row>
    <row r="55" spans="1:11" ht="12.75">
      <c r="A55" s="30"/>
      <c r="B55" s="30"/>
      <c r="C55" s="30"/>
      <c r="D55" s="30"/>
      <c r="E55" s="45" t="s">
        <v>69</v>
      </c>
      <c r="F55" s="53"/>
      <c r="G55" s="53"/>
      <c r="H55" s="79"/>
      <c r="I55" s="51"/>
      <c r="J55" s="84"/>
      <c r="K55" s="53"/>
    </row>
    <row r="56" spans="9:11" ht="18">
      <c r="I56" s="46" t="s">
        <v>71</v>
      </c>
      <c r="J56" s="90">
        <f>SUM(K30:K55)</f>
        <v>0</v>
      </c>
      <c r="K56" s="90"/>
    </row>
  </sheetData>
  <sheetProtection sheet="1" objects="1" scenarios="1"/>
  <mergeCells count="75">
    <mergeCell ref="G21:I21"/>
    <mergeCell ref="G22:I22"/>
    <mergeCell ref="G23:I23"/>
    <mergeCell ref="G14:I14"/>
    <mergeCell ref="G15:I15"/>
    <mergeCell ref="G16:I16"/>
    <mergeCell ref="G17:I17"/>
    <mergeCell ref="G18:I18"/>
    <mergeCell ref="G19:I19"/>
    <mergeCell ref="A1:K1"/>
    <mergeCell ref="G6:I6"/>
    <mergeCell ref="G7:I7"/>
    <mergeCell ref="G8:I8"/>
    <mergeCell ref="C2:K2"/>
    <mergeCell ref="F4:K4"/>
    <mergeCell ref="A2:B2"/>
    <mergeCell ref="F54:G55"/>
    <mergeCell ref="I54:I55"/>
    <mergeCell ref="K54:K55"/>
    <mergeCell ref="K48:K49"/>
    <mergeCell ref="K52:K53"/>
    <mergeCell ref="I52:I53"/>
    <mergeCell ref="F52:F53"/>
    <mergeCell ref="G52:G53"/>
    <mergeCell ref="H54:H55"/>
    <mergeCell ref="J52:J53"/>
    <mergeCell ref="I50:I51"/>
    <mergeCell ref="F50:F51"/>
    <mergeCell ref="G50:G51"/>
    <mergeCell ref="K50:K51"/>
    <mergeCell ref="J48:J49"/>
    <mergeCell ref="J50:J51"/>
    <mergeCell ref="F48:F49"/>
    <mergeCell ref="G48:G49"/>
    <mergeCell ref="I48:I49"/>
    <mergeCell ref="J56:K56"/>
    <mergeCell ref="H42:H47"/>
    <mergeCell ref="H48:H49"/>
    <mergeCell ref="H50:H51"/>
    <mergeCell ref="H52:H53"/>
    <mergeCell ref="C48:E48"/>
    <mergeCell ref="G42:G43"/>
    <mergeCell ref="J42:J47"/>
    <mergeCell ref="K42:K43"/>
    <mergeCell ref="F42:F43"/>
    <mergeCell ref="G12:I12"/>
    <mergeCell ref="C40:E41"/>
    <mergeCell ref="H36:H38"/>
    <mergeCell ref="H40:H41"/>
    <mergeCell ref="J54:J55"/>
    <mergeCell ref="I42:I43"/>
    <mergeCell ref="B49:E49"/>
    <mergeCell ref="J36:J38"/>
    <mergeCell ref="J40:J41"/>
    <mergeCell ref="F40:F41"/>
    <mergeCell ref="F5:K5"/>
    <mergeCell ref="G37:G38"/>
    <mergeCell ref="B31:C34"/>
    <mergeCell ref="A27:E29"/>
    <mergeCell ref="F27:F29"/>
    <mergeCell ref="H30:H34"/>
    <mergeCell ref="K27:K29"/>
    <mergeCell ref="G9:I9"/>
    <mergeCell ref="G10:I10"/>
    <mergeCell ref="G11:I11"/>
    <mergeCell ref="I40:I41"/>
    <mergeCell ref="K40:K41"/>
    <mergeCell ref="G13:I13"/>
    <mergeCell ref="F37:F38"/>
    <mergeCell ref="I37:I38"/>
    <mergeCell ref="K37:K38"/>
    <mergeCell ref="F25:K26"/>
    <mergeCell ref="J30:J34"/>
    <mergeCell ref="G40:G41"/>
    <mergeCell ref="G20:I20"/>
  </mergeCells>
  <dataValidations count="3">
    <dataValidation errorStyle="warning" type="list" allowBlank="1" showErrorMessage="1" errorTitle="Drop down" error="Do not type information in this block.  Please us drop-down list." sqref="I29">
      <formula1>$M$27:$M$29</formula1>
    </dataValidation>
    <dataValidation type="list" allowBlank="1" showInputMessage="1" showErrorMessage="1" sqref="J6">
      <formula1>$M$6:$M$8</formula1>
    </dataValidation>
    <dataValidation type="list" allowBlank="1" showInputMessage="1" showErrorMessage="1" sqref="G52:G53">
      <formula1>$N$52:$N$53</formula1>
    </dataValidation>
  </dataValidations>
  <printOptions/>
  <pageMargins left="0.5" right="0.5" top="0.5" bottom="0.5" header="0.5" footer="0.5"/>
  <pageSetup fitToHeight="1" fitToWidth="1" horizontalDpi="600" verticalDpi="600" orientation="portrait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TIM</cp:lastModifiedBy>
  <cp:lastPrinted>2011-01-27T16:47:28Z</cp:lastPrinted>
  <dcterms:created xsi:type="dcterms:W3CDTF">2007-09-13T14:34:38Z</dcterms:created>
  <dcterms:modified xsi:type="dcterms:W3CDTF">2015-04-02T13:50:15Z</dcterms:modified>
  <cp:category/>
  <cp:version/>
  <cp:contentType/>
  <cp:contentStatus/>
</cp:coreProperties>
</file>